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m\Desktop\все нужное по АМС 2023год\ОТЧ. ЕЖЕМ. на 2023годи  и АВ.Отч\декабрь 2023г -— копия\"/>
    </mc:Choice>
  </mc:AlternateContent>
  <bookViews>
    <workbookView xWindow="480" yWindow="30" windowWidth="15195" windowHeight="11640" tabRatio="815" firstSheet="1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культ.суб!$A$1:$I$137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G101" i="12" l="1"/>
  <c r="G99" i="12"/>
  <c r="G105" i="18"/>
  <c r="G87" i="15"/>
  <c r="G134" i="17" l="1"/>
  <c r="H96" i="2" l="1"/>
  <c r="D35" i="4" l="1"/>
  <c r="D34" i="4" s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34" i="13" s="1"/>
  <c r="G10" i="23"/>
  <c r="H10" i="32"/>
  <c r="I10" i="26"/>
  <c r="I134" i="26" s="1"/>
  <c r="I10" i="22"/>
  <c r="I10" i="18"/>
  <c r="H10" i="5"/>
  <c r="H68" i="2"/>
  <c r="I74" i="2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G134" i="2" l="1"/>
  <c r="I134" i="2"/>
  <c r="H134" i="2"/>
</calcChain>
</file>

<file path=xl/sharedStrings.xml><?xml version="1.0" encoding="utf-8"?>
<sst xmlns="http://schemas.openxmlformats.org/spreadsheetml/2006/main" count="7974" uniqueCount="322">
  <si>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</si>
  <si>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</si>
  <si>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</si>
  <si>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</si>
  <si>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</si>
  <si>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</si>
  <si>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</si>
  <si>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</si>
  <si>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</si>
  <si>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</si>
  <si>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</si>
  <si>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</si>
  <si>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</si>
  <si>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</si>
  <si>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</si>
  <si>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</si>
  <si>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</si>
  <si>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</si>
  <si>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</si>
  <si>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</si>
  <si>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</si>
  <si>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</si>
  <si>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</si>
  <si>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</si>
  <si>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</si>
  <si>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</si>
  <si>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</si>
  <si>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</si>
  <si>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</si>
  <si>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</si>
  <si>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</si>
  <si>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</si>
  <si>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</si>
  <si>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</si>
  <si>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</si>
  <si>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</si>
  <si>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</si>
  <si>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</si>
  <si>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</si>
  <si>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</si>
  <si>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</si>
  <si>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</si>
  <si>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</si>
  <si>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</si>
  <si>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</si>
  <si>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</si>
  <si>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</si>
  <si>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</si>
  <si>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</si>
  <si>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</si>
  <si>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</si>
  <si>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</si>
  <si>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</si>
  <si>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</si>
  <si>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</si>
  <si>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</si>
  <si>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</si>
  <si>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</si>
  <si>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</si>
  <si>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</si>
  <si>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</si>
  <si>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</si>
  <si>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</si>
  <si>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</si>
  <si>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</si>
  <si>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</si>
  <si>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</si>
  <si>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</si>
  <si>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</si>
  <si>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</si>
  <si>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</si>
  <si>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</si>
  <si>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</si>
  <si>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</si>
  <si>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</si>
  <si>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</si>
  <si>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</si>
  <si>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</si>
  <si>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</si>
  <si>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</si>
  <si>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</si>
  <si>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</si>
  <si>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</si>
  <si>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</si>
  <si>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</si>
  <si>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</si>
  <si>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</si>
  <si>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</si>
  <si>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</si>
  <si>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</si>
  <si>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</si>
  <si>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</si>
  <si>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</si>
  <si>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</si>
  <si>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</si>
  <si>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</si>
  <si>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</si>
  <si>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</si>
  <si>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</si>
  <si>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</si>
  <si>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</si>
  <si>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</si>
  <si>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</si>
  <si>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</si>
  <si>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</si>
  <si>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</si>
  <si>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</si>
  <si>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</si>
  <si>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</si>
  <si>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</si>
  <si>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</si>
  <si>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</si>
  <si>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</si>
  <si>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</si>
  <si>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</si>
  <si>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</si>
  <si>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</si>
  <si>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</si>
  <si>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</si>
  <si>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</si>
  <si>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</si>
  <si>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</si>
  <si>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</si>
  <si>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</si>
  <si>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</si>
  <si>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</si>
  <si>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</si>
  <si>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</si>
  <si>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</si>
  <si>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</si>
  <si>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</si>
  <si>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</si>
  <si>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</si>
  <si>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</si>
  <si>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</si>
  <si>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</si>
  <si>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</si>
  <si>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</si>
  <si>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</si>
  <si>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</si>
  <si>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</si>
  <si>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</si>
  <si>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</si>
  <si>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</si>
  <si>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</si>
  <si>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</si>
  <si>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</si>
  <si>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</si>
  <si>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</si>
  <si>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</si>
  <si>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</si>
  <si>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</si>
  <si>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</si>
  <si>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</si>
  <si>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</si>
  <si>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</si>
  <si>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</si>
  <si>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</si>
  <si>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</si>
  <si>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</si>
  <si>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</si>
  <si>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</si>
  <si>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</si>
  <si>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</si>
  <si>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</si>
  <si>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</si>
  <si>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</si>
  <si>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</si>
  <si>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</si>
  <si>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</si>
  <si>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</si>
  <si>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</si>
  <si>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</si>
  <si>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</si>
  <si>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</si>
  <si>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</si>
  <si>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</si>
  <si>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</si>
  <si>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</si>
  <si>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</si>
  <si>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</si>
  <si>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</si>
  <si>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</si>
  <si>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</si>
  <si>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</si>
  <si>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</si>
  <si>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</si>
  <si>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</si>
  <si>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</si>
  <si>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</si>
  <si>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</si>
  <si>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</si>
  <si>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</si>
  <si>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</si>
  <si>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</si>
  <si>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</si>
  <si>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</si>
  <si>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</si>
  <si>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</si>
  <si>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</si>
  <si>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</si>
  <si>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</si>
  <si>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</si>
  <si>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</si>
  <si>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</si>
  <si>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</si>
  <si>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</si>
  <si>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</si>
  <si>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</si>
  <si>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</si>
  <si>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</si>
  <si>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</si>
  <si>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</si>
  <si>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</si>
  <si>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</si>
  <si>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</si>
  <si>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</si>
  <si>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</si>
  <si>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</si>
  <si>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</si>
  <si>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</si>
  <si>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</si>
  <si>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</si>
  <si>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</si>
  <si>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</si>
  <si>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</si>
  <si>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</si>
  <si>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</si>
  <si>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</si>
  <si>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</si>
  <si>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</si>
  <si>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</si>
  <si>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</si>
  <si>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</si>
  <si>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</si>
  <si>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</si>
  <si>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</si>
  <si>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</si>
  <si>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</si>
  <si>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</si>
  <si>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</si>
  <si>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</si>
  <si>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</si>
  <si>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</si>
  <si>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</si>
  <si>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</si>
  <si>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</si>
  <si>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</si>
  <si>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</si>
  <si>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</si>
  <si>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</si>
  <si>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</si>
  <si>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</si>
  <si>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</si>
  <si>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</si>
  <si>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</si>
  <si>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</si>
  <si>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</si>
  <si>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</si>
  <si>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</si>
  <si>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</si>
  <si>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</si>
  <si>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</si>
  <si>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</si>
  <si>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</si>
  <si>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</si>
  <si>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</si>
  <si>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</si>
  <si>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</si>
  <si>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</si>
  <si>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</si>
  <si>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</si>
  <si>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</si>
  <si>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</si>
  <si>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</si>
  <si>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</si>
  <si>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</si>
  <si>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</si>
  <si>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</si>
  <si>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</si>
  <si>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</si>
  <si>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</si>
  <si>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</si>
  <si>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</si>
  <si>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</si>
  <si>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</si>
  <si>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</si>
  <si>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</si>
  <si>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</si>
  <si>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</si>
  <si>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</si>
  <si>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</si>
  <si>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</si>
  <si>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</si>
  <si>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</si>
  <si>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</si>
  <si>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</si>
  <si>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</si>
  <si>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</si>
  <si>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</si>
  <si>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</si>
  <si>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</si>
  <si>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</si>
  <si>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</si>
  <si>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</si>
  <si>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</si>
  <si>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</si>
  <si>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</si>
  <si>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</si>
  <si>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</si>
  <si>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</si>
  <si>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</si>
  <si>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</si>
  <si>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</si>
  <si>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</si>
  <si>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</si>
  <si>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</si>
  <si>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</si>
  <si>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</si>
  <si>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</si>
  <si>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ДНД</t>
  </si>
  <si>
    <t>отчет на   01.01.2024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</si>
</sst>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32" fillId="22" borderId="10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4" zoomScaleSheetLayoutView="100" workbookViewId="0">
      <selection activeCell="D21" sqref="D21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321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397345.22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700000</v>
      </c>
      <c r="D14" s="166">
        <f>IF(SUM(D15:D33)=0,"",SUM(D15:D33))</f>
        <v>685977.71</v>
      </c>
    </row>
    <row r="15" spans="1:4" ht="59.25" customHeight="1" x14ac:dyDescent="0.25">
      <c r="A15" s="167" t="s">
        <v>246</v>
      </c>
      <c r="B15" s="168" t="s">
        <v>247</v>
      </c>
      <c r="C15" s="169">
        <v>180000</v>
      </c>
      <c r="D15" s="170">
        <v>162931.87</v>
      </c>
    </row>
    <row r="16" spans="1:4" ht="30.75" customHeight="1" x14ac:dyDescent="0.25">
      <c r="A16" s="167" t="s">
        <v>248</v>
      </c>
      <c r="B16" s="168" t="s">
        <v>249</v>
      </c>
      <c r="C16" s="169">
        <v>27000</v>
      </c>
      <c r="D16" s="170">
        <v>998.6</v>
      </c>
    </row>
    <row r="17" spans="1:4" ht="30" x14ac:dyDescent="0.25">
      <c r="A17" s="167" t="s">
        <v>250</v>
      </c>
      <c r="B17" s="168" t="s">
        <v>251</v>
      </c>
      <c r="C17" s="169">
        <v>63000</v>
      </c>
      <c r="D17" s="170">
        <v>247012.6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250000</v>
      </c>
      <c r="D19" s="170">
        <v>180694.83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70139.81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24200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4453700</v>
      </c>
      <c r="D34" s="166">
        <f>D35+D40+D41+D43</f>
        <v>4777943</v>
      </c>
    </row>
    <row r="35" spans="1:4" ht="15" x14ac:dyDescent="0.25">
      <c r="A35" s="176" t="s">
        <v>274</v>
      </c>
      <c r="B35" s="177" t="s">
        <v>275</v>
      </c>
      <c r="C35" s="178">
        <f>C36+C37</f>
        <v>4306000</v>
      </c>
      <c r="D35" s="178">
        <f>D36+D37</f>
        <v>3723943</v>
      </c>
    </row>
    <row r="36" spans="1:4" ht="15" x14ac:dyDescent="0.25">
      <c r="A36" s="179" t="s">
        <v>276</v>
      </c>
      <c r="B36" s="173"/>
      <c r="C36" s="169">
        <v>4138200</v>
      </c>
      <c r="D36" s="170">
        <v>3517207</v>
      </c>
    </row>
    <row r="37" spans="1:4" ht="25.5" customHeight="1" x14ac:dyDescent="0.25">
      <c r="A37" s="179" t="s">
        <v>277</v>
      </c>
      <c r="B37" s="173"/>
      <c r="C37" s="169">
        <v>167800</v>
      </c>
      <c r="D37" s="170">
        <v>206736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47000</v>
      </c>
      <c r="D40" s="170">
        <v>47000</v>
      </c>
    </row>
    <row r="41" spans="1:4" ht="15" x14ac:dyDescent="0.25">
      <c r="A41" s="183" t="s">
        <v>282</v>
      </c>
      <c r="B41" s="168" t="s">
        <v>283</v>
      </c>
      <c r="C41" s="169">
        <v>100700</v>
      </c>
      <c r="D41" s="170">
        <v>1007000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5153700</v>
      </c>
      <c r="D45" s="166">
        <f>D34+D14</f>
        <v>5463920.71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110000</v>
      </c>
      <c r="E6" s="138">
        <f>E8+E11</f>
        <v>60675.919999999925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110000</v>
      </c>
      <c r="E8" s="138">
        <f>E9+E10</f>
        <v>60675.919999999925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-6260000</v>
      </c>
      <c r="E9" s="268">
        <v>-5463920.71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6370000</v>
      </c>
      <c r="E10" s="268">
        <v>5524596.6299999999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-110000</v>
      </c>
      <c r="E18" s="141">
        <f>Доходы!D13-'000'!E8</f>
        <v>336669.30000000005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H133" sqref="H133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785627</v>
      </c>
      <c r="H7" s="212">
        <f>SUM(H8:H9)</f>
        <v>785627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785627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785627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48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558000</v>
      </c>
      <c r="H10" s="217">
        <f>SUM(H11,H14,H16)</f>
        <v>532179.41</v>
      </c>
      <c r="I10" s="217">
        <f>SUM(I11,I14,I16)</f>
        <v>0</v>
      </c>
    </row>
    <row r="11" spans="1:9" s="34" customFormat="1" ht="29.25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558000</v>
      </c>
      <c r="H11" s="223">
        <f>SUM(H12:H13)</f>
        <v>532179.41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558000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532179.41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221373</v>
      </c>
      <c r="H18" s="228">
        <f>SUM(H19)</f>
        <v>221373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221373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221373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1396000</v>
      </c>
      <c r="H20" s="228">
        <f>SUM(H21)</f>
        <v>1160023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1396000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1160023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220000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220000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422000</v>
      </c>
      <c r="H32" s="228">
        <f>SUM(H33)</f>
        <v>323231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422000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323231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44945.090000000004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44945.090000000004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14000.78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30944.31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2581000</v>
      </c>
      <c r="H55" s="228">
        <f>SUM(H56,H58,H65,H68,H74,H86,H93)</f>
        <v>2330418.13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69000</v>
      </c>
      <c r="H58" s="251">
        <f>SUM(H59:H64)</f>
        <v>16662.989999999998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31000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4430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12232.99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10050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10050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1797000</v>
      </c>
      <c r="H74" s="251">
        <f>SUM(H75:H85)</f>
        <v>1705704.14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1716000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1664532.65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15000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14071.49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12000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24000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15100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376000</v>
      </c>
      <c r="H86" s="251">
        <f>SUM(H87:H92)</f>
        <v>328000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92000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57000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7000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264000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264000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324000</v>
      </c>
      <c r="H93" s="223">
        <f>SUM(H94:H101)</f>
        <v>270001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113000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89937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87470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110000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92594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127000</v>
      </c>
      <c r="H104" s="223">
        <f>SUM(H105)</f>
        <v>64976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127000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64976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67000</v>
      </c>
      <c r="H121" s="223">
        <f>SUM(H122)</f>
        <v>57399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67000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57399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14000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14000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7" customFormat="1" ht="15.75" x14ac:dyDescent="0.25">
      <c r="A134" s="308" t="s">
        <v>70</v>
      </c>
      <c r="B134" s="309"/>
      <c r="C134" s="309"/>
      <c r="D134" s="309"/>
      <c r="E134" s="309"/>
      <c r="F134" s="310"/>
      <c r="G134" s="266">
        <f>аппарат!G134+глава!G134+рез.фонд!G134+вус!G134+ФЗм!G134+благоустр!G134+освещ!G134+культ.суб!G134+культ.дот!G134+молодежь!G134+соц.пом!G134</f>
        <v>6371000</v>
      </c>
      <c r="H134" s="266">
        <f>SUM(H132,H131,H125,H123,H121,H118,H116,H113,H108,H106,H104,H102,H55,H50,H34,H32,H30,H22,H20,H18,H10,H7)</f>
        <v>5524596.6299999999</v>
      </c>
      <c r="I134" s="266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6.28515625" customWidth="1"/>
    <col min="9" max="9" width="11.710937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913000</v>
      </c>
      <c r="H20" s="8">
        <f>SUM(H21)</f>
        <v>692690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913000</v>
      </c>
      <c r="H21" s="202">
        <v>692690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/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276000</v>
      </c>
      <c r="H32" s="8">
        <f>SUM(H33)</f>
        <v>192709</v>
      </c>
      <c r="I32" s="8"/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276000</v>
      </c>
      <c r="H33" s="202">
        <v>192709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44945.090000000004</v>
      </c>
      <c r="I34" s="14"/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44945.090000000004</v>
      </c>
      <c r="I35" s="72"/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14000.78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30944.31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9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563685.39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2500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>
        <v>2500</v>
      </c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10050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>
        <v>10050</v>
      </c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373000</v>
      </c>
      <c r="H74" s="65">
        <f>SUM(H75:H85)</f>
        <v>367503.39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316000</v>
      </c>
      <c r="H75" s="204">
        <v>337931.9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15000</v>
      </c>
      <c r="H76" s="202">
        <v>14071.49</v>
      </c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25000</v>
      </c>
      <c r="H79" s="202">
        <v>6000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17000</v>
      </c>
      <c r="H80" s="202">
        <v>9500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70000</v>
      </c>
      <c r="H86" s="65">
        <f>SUM(H87:H92)</f>
        <v>22000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50000</v>
      </c>
      <c r="H87" s="202">
        <v>15000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>
        <v>7000</v>
      </c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190000</v>
      </c>
      <c r="H93" s="9">
        <f>SUM(H94:H101)</f>
        <v>161632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103000</v>
      </c>
      <c r="H96" s="202">
        <v>81942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46000</v>
      </c>
      <c r="H99" s="202">
        <v>45690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34000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7000</v>
      </c>
      <c r="H121" s="9">
        <f>SUM(H122)</f>
        <v>1759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7000</v>
      </c>
      <c r="H122" s="202">
        <v>1759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1940000</v>
      </c>
      <c r="H134" s="9">
        <f>SUM(H132,H131,H125,H123,H121,H118,H116,H113,H108,H106,H104,H102,H55,H50,H34,H32,H30,H22,H20,H18,H10,H7)</f>
        <v>1500213.48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5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447000</v>
      </c>
      <c r="H20" s="8">
        <f>SUM(H21)</f>
        <v>431333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447000</v>
      </c>
      <c r="H21" s="202">
        <v>431333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135000</v>
      </c>
      <c r="H32" s="8">
        <f>SUM(H33)</f>
        <v>119522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135000</v>
      </c>
      <c r="H33" s="202">
        <v>119522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582000</v>
      </c>
      <c r="H134" s="9">
        <f>SUM(H132,H131,H125,H123,H121,H118,H116,H113,H108,H106,H104,H102,H55,H50,H34,H32,H30,H22,H20,H18,H10,H7)</f>
        <v>550855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36000</v>
      </c>
      <c r="H20" s="8">
        <f>SUM(H21)</f>
        <v>36000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36000</v>
      </c>
      <c r="H21" s="202">
        <v>36000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11000</v>
      </c>
      <c r="H32" s="8">
        <f>SUM(H33)</f>
        <v>11000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11000</v>
      </c>
      <c r="H33" s="202">
        <v>11000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47000</v>
      </c>
      <c r="H134" s="9">
        <f>SUM(H132,H131,H125,H123,H121,H118,H116,H113,H108,H106,H104,H102,H55,H50,H34,H32,H30,H22,H20,H18,H10,H7)</f>
        <v>47000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7.285156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77000</v>
      </c>
      <c r="H104" s="9">
        <f>SUM(H105)</f>
        <v>64976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77000</v>
      </c>
      <c r="H105" s="202">
        <v>64976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77000</v>
      </c>
      <c r="H134" s="9">
        <v>64976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76" sqref="G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785000</v>
      </c>
      <c r="H55" s="8">
        <f>SUM(H56,H58,H65,H68,H74,H86,H93)</f>
        <v>781669.66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727000</v>
      </c>
      <c r="H74" s="65">
        <f>SUM(H75:H85)</f>
        <v>726190.66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727000</v>
      </c>
      <c r="H75" s="204">
        <v>726190.66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58000</v>
      </c>
      <c r="H93" s="9">
        <f>SUM(H94:H101)</f>
        <v>55479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10000</v>
      </c>
      <c r="H96" s="202">
        <v>7995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f>56000-39000</f>
        <v>17000</v>
      </c>
      <c r="H99" s="202">
        <v>16780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f>69000-38000</f>
        <v>31000</v>
      </c>
      <c r="H101" s="202">
        <v>30704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785000</v>
      </c>
      <c r="H134" s="9">
        <f>SUM(H132,H131,H125,H123,H121,H118,H116,H113,H108,H106,H104,H102,H55,H50,H34,H32,H30,H22,H20,H18,H10,H7)</f>
        <v>781669.66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510000</v>
      </c>
      <c r="H10" s="30">
        <f>SUM(H11,H14,H16)</f>
        <v>504023.03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510000</v>
      </c>
      <c r="H11" s="9">
        <f>SUM(H12:H13)</f>
        <v>504023.03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510000</v>
      </c>
      <c r="H12" s="202">
        <v>504023.03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510000</v>
      </c>
      <c r="H134" s="9">
        <f>SUM(H132,H131,H125,H123,H121,H118,H116,H113,H108,H106,H104,H102,H55,H50,H34,H32,H30,H22,H20,H18,H10,H7)</f>
        <v>504023.03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G9" sqref="G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8.710937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785627</v>
      </c>
      <c r="H7" s="53">
        <f>SUM(H8:H9)</f>
        <v>785627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785627</v>
      </c>
      <c r="H8" s="262">
        <v>785627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221373</v>
      </c>
      <c r="H18" s="8">
        <f>SUM(H19)</f>
        <v>221373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221373</v>
      </c>
      <c r="H19" s="263">
        <v>221373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1007000</v>
      </c>
      <c r="H134" s="9">
        <f>SUM(H132,H131,H125,H123,H121,H118,H116,H113,H108,H106,H104,H102,H55,H50,H34,H32,H30,H22,H20,H18,H10,H7)</f>
        <v>1007000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6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9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48000</v>
      </c>
      <c r="H10" s="30">
        <f>SUM(H11,H14,H16)</f>
        <v>28156.38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48000</v>
      </c>
      <c r="H11" s="9">
        <f>SUM(H12:H13)</f>
        <v>28156.38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48000</v>
      </c>
      <c r="H12" s="263">
        <v>28156.38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1103000</v>
      </c>
      <c r="H55" s="8">
        <f>SUM(H56,H58,H65,H68,H74,H86,H93)</f>
        <v>985063.08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49000</v>
      </c>
      <c r="H58" s="65">
        <f>SUM(H59:H64)</f>
        <v>14162.99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11000</v>
      </c>
      <c r="H63" s="202">
        <v>1930</v>
      </c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12232.99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682000</v>
      </c>
      <c r="H74" s="65">
        <f>SUM(H75:H85)</f>
        <v>612010.09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658000</v>
      </c>
      <c r="H75" s="204">
        <v>600410.09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17000</v>
      </c>
      <c r="H79" s="202">
        <v>6000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>
        <v>5600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306000</v>
      </c>
      <c r="H86" s="65">
        <f>SUM(H87:H92)</f>
        <v>306000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f>62000-20000</f>
        <v>42000</v>
      </c>
      <c r="H87" s="202">
        <v>42000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264000</v>
      </c>
      <c r="H92" s="202">
        <v>264000</v>
      </c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66000</v>
      </c>
      <c r="H93" s="9">
        <f>SUM(H94:H101)</f>
        <v>52890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38000</v>
      </c>
      <c r="H99" s="202">
        <v>25000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27890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55640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>
        <v>55640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1228000</v>
      </c>
      <c r="H134" s="9">
        <f>SUM(H132,H131,H125,H123,H121,H118,H116,H113,H108,H106,H104,H102,H55,H50,H34,H32,H30,H22,H20,H18,H10,H7)</f>
        <v>1068859.46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8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3" zoomScaleNormal="130" zoomScaleSheetLayoutView="100" workbookViewId="0">
      <selection activeCell="G135" sqref="G1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15000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15000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G30+G55</f>
        <v>125000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1" zoomScaleNormal="130" zoomScaleSheetLayoutView="100" workbookViewId="0">
      <selection activeCell="G106" sqref="G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f>30000+20000</f>
        <v>50000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50000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23" zoomScaleNormal="130" zoomScaleSheetLayoutView="100" workbookViewId="0">
      <selection activeCell="A27" sqref="A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3" style="32" customWidth="1"/>
    <col min="8" max="9" width="8.5703125" customWidth="1"/>
  </cols>
  <sheetData>
    <row r="3" spans="1:9" ht="12" customHeight="1" x14ac:dyDescent="0.2">
      <c r="A3" s="2" t="s">
        <v>320</v>
      </c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110000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>
        <v>110000</v>
      </c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Пользователь Windows</cp:lastModifiedBy>
  <cp:lastPrinted>2023-07-13T08:57:09Z</cp:lastPrinted>
  <dcterms:created xsi:type="dcterms:W3CDTF">2012-01-22T06:17:30Z</dcterms:created>
  <dcterms:modified xsi:type="dcterms:W3CDTF">2024-01-09T10:44:55Z</dcterms:modified>
</cp:coreProperties>
</file>