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58" i="13" l="1"/>
  <c r="G72" i="2" l="1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34" i="4" s="1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G34" i="5" l="1"/>
  <c r="D45" i="4"/>
  <c r="H34" i="5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<sst xmlns="http://schemas.openxmlformats.org/spreadsheetml/2006/main" count="7968" uniqueCount="316">
  <si>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</si>
  <si>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</si>
  <si>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</si>
  <si>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</si>
  <si>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</si>
  <si>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</si>
  <si>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</si>
  <si>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</si>
  <si>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</si>
  <si>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</si>
  <si>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</si>
  <si>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</si>
  <si>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</si>
  <si>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</si>
  <si>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</si>
  <si>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</si>
  <si>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</si>
  <si>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</si>
  <si>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</si>
  <si>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</si>
  <si>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</si>
  <si>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</si>
  <si>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</si>
  <si>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</si>
  <si>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</si>
  <si>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</si>
  <si>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</si>
  <si>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</si>
  <si>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</si>
  <si>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</si>
  <si>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</si>
  <si>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</si>
  <si>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</si>
  <si>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</si>
  <si>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</si>
  <si>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</si>
  <si>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</si>
  <si>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</si>
  <si>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</si>
  <si>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</si>
  <si>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</si>
  <si>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</si>
  <si>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</si>
  <si>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</si>
  <si>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</si>
  <si>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</si>
  <si>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</si>
  <si>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</si>
  <si>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</si>
  <si>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</si>
  <si>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</si>
  <si>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</si>
  <si>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</si>
  <si>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</si>
  <si>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</si>
  <si>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</si>
  <si>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</si>
  <si>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</si>
  <si>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</si>
  <si>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</si>
  <si>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</si>
  <si>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</si>
  <si>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</si>
  <si>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</si>
  <si>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</si>
  <si>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</si>
  <si>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</si>
  <si>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</si>
  <si>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</si>
  <si>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</si>
  <si>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</si>
  <si>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</si>
  <si>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</si>
  <si>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</si>
  <si>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</si>
  <si>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</si>
  <si>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</si>
  <si>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</si>
  <si>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</si>
  <si>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</si>
  <si>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</si>
  <si>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</si>
  <si>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</si>
  <si>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</si>
  <si>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</si>
  <si>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</si>
  <si>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</si>
  <si>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</si>
  <si>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</si>
  <si>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</si>
  <si>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</si>
  <si>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</si>
  <si>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</si>
  <si>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</si>
  <si>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</si>
  <si>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</si>
  <si>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</si>
  <si>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</si>
  <si>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</si>
  <si>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</si>
  <si>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</si>
  <si>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</si>
  <si>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</si>
  <si>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</si>
  <si>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</si>
  <si>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</si>
  <si>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</si>
  <si>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</si>
  <si>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</si>
  <si>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</si>
  <si>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</si>
  <si>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</si>
  <si>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</si>
  <si>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</si>
  <si>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</si>
  <si>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</si>
  <si>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</si>
  <si>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</si>
  <si>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</si>
  <si>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</si>
  <si>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</si>
  <si>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</si>
  <si>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</si>
  <si>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</si>
  <si>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</si>
  <si>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</si>
  <si>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</si>
  <si>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</si>
  <si>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</si>
  <si>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</si>
  <si>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</si>
  <si>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</si>
  <si>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</si>
  <si>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</si>
  <si>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</si>
  <si>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</si>
  <si>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</si>
  <si>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</si>
  <si>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</si>
  <si>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</si>
  <si>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</si>
  <si>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</si>
  <si>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</si>
  <si>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</si>
  <si>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</si>
  <si>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</si>
  <si>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</si>
  <si>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</si>
  <si>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</si>
  <si>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</si>
  <si>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</si>
  <si>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</si>
  <si>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</si>
  <si>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</si>
  <si>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</si>
  <si>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</si>
  <si>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</si>
  <si>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</si>
  <si>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</si>
  <si>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</si>
  <si>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</si>
  <si>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</si>
  <si>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</si>
  <si>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</si>
  <si>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</si>
  <si>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</si>
  <si>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</si>
  <si>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</si>
  <si>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</si>
  <si>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</si>
  <si>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</si>
  <si>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</si>
  <si>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</si>
  <si>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</si>
  <si>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</si>
  <si>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</si>
  <si>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</si>
  <si>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</si>
  <si>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</si>
  <si>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</si>
  <si>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</si>
  <si>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</si>
  <si>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</si>
  <si>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</si>
  <si>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</si>
  <si>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</si>
  <si>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</si>
  <si>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</si>
  <si>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</si>
  <si>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</si>
  <si>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</si>
  <si>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</si>
  <si>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</si>
  <si>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</si>
  <si>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</si>
  <si>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</si>
  <si>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</si>
  <si>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</si>
  <si>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</si>
  <si>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</si>
  <si>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</si>
  <si>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</si>
  <si>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</si>
  <si>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</si>
  <si>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</si>
  <si>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</si>
  <si>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</si>
  <si>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</si>
  <si>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</si>
  <si>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</si>
  <si>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</si>
  <si>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</si>
  <si>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</si>
  <si>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</si>
  <si>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</si>
  <si>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</si>
  <si>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</si>
  <si>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</si>
  <si>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</si>
  <si>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</si>
  <si>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</si>
  <si>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</si>
  <si>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</si>
  <si>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</si>
  <si>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</si>
  <si>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</si>
  <si>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</si>
  <si>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</si>
  <si>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</si>
  <si>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</si>
  <si>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</si>
  <si>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</si>
  <si>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</si>
  <si>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</si>
  <si>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</si>
  <si>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</si>
  <si>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</si>
  <si>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</si>
  <si>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</si>
  <si>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</si>
  <si>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</si>
  <si>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</si>
  <si>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</si>
  <si>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</si>
  <si>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</si>
  <si>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</si>
  <si>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</si>
  <si>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</si>
  <si>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</si>
  <si>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</si>
  <si>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</si>
  <si>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</si>
  <si>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</si>
  <si>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</si>
  <si>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</si>
  <si>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</si>
  <si>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</si>
  <si>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</si>
  <si>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</si>
  <si>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</si>
  <si>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</si>
  <si>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</si>
  <si>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</si>
  <si>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</si>
  <si>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</si>
  <si>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</si>
  <si>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</si>
  <si>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</si>
  <si>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</si>
  <si>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</si>
  <si>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</si>
  <si>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</si>
  <si>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</si>
  <si>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</si>
  <si>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</si>
  <si>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</si>
  <si>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</si>
  <si>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</si>
  <si>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</si>
  <si>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</si>
  <si>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</si>
  <si>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</si>
  <si>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</si>
  <si>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</si>
  <si>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</si>
  <si>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</si>
  <si>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</si>
  <si>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</si>
  <si>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</si>
  <si>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</si>
  <si>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</si>
  <si>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</si>
  <si>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</si>
  <si>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</si>
  <si>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</si>
  <si>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</si>
  <si>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</si>
  <si>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</si>
  <si>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</si>
  <si>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</si>
  <si>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</si>
  <si>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</si>
  <si>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</si>
  <si>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</si>
  <si>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</si>
  <si>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</si>
  <si>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</si>
  <si>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</si>
  <si>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</si>
  <si>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</si>
  <si>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</si>
  <si>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</si>
  <si>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</si>
  <si>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</si>
  <si>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</si>
  <si>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>отчет на 01.01.2022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</si>
</sst>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6" t="s">
        <v>196</v>
      </c>
      <c r="B2" s="286"/>
      <c r="C2" s="286"/>
      <c r="D2" s="286"/>
      <c r="E2" s="286"/>
      <c r="F2" s="286"/>
      <c r="G2" s="286"/>
    </row>
    <row r="3" spans="1:7" s="130" customFormat="1" ht="42" customHeight="1" x14ac:dyDescent="0.2">
      <c r="A3" s="291" t="s">
        <v>197</v>
      </c>
      <c r="B3" s="289" t="s">
        <v>198</v>
      </c>
      <c r="C3" s="287" t="s">
        <v>199</v>
      </c>
      <c r="D3" s="287" t="s">
        <v>200</v>
      </c>
      <c r="E3" s="127"/>
      <c r="F3" s="128"/>
      <c r="G3" s="129"/>
    </row>
    <row r="4" spans="1:7" s="130" customFormat="1" ht="42" customHeight="1" x14ac:dyDescent="0.2">
      <c r="A4" s="292"/>
      <c r="B4" s="290"/>
      <c r="C4" s="288"/>
      <c r="D4" s="288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183000</v>
      </c>
      <c r="E6" s="138">
        <f>E8+E11</f>
        <v>38339.509999999776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183000</v>
      </c>
      <c r="E8" s="138">
        <f>E9+E10</f>
        <v>38339.509999999776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-4087130</v>
      </c>
      <c r="E9" s="269">
        <v>-4220462.49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4270130</v>
      </c>
      <c r="E10" s="269">
        <v>4258802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-183000</v>
      </c>
      <c r="E18" s="141">
        <f>Доходы!D13-'000'!E8</f>
        <v>221258.02000000022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4" t="s">
        <v>305</v>
      </c>
      <c r="C21" s="284"/>
    </row>
    <row r="22" spans="1:17" x14ac:dyDescent="0.2">
      <c r="A22" s="153" t="s">
        <v>228</v>
      </c>
      <c r="B22" s="285" t="s">
        <v>229</v>
      </c>
      <c r="C22" s="285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4" t="s">
        <v>306</v>
      </c>
      <c r="C24" s="284"/>
    </row>
    <row r="25" spans="1:17" x14ac:dyDescent="0.2">
      <c r="A25" s="153" t="s">
        <v>231</v>
      </c>
      <c r="B25" s="285" t="s">
        <v>229</v>
      </c>
      <c r="C25" s="285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1" zoomScaleSheetLayoutView="100" workbookViewId="0">
      <selection activeCell="D17" sqref="D17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4" t="s">
        <v>235</v>
      </c>
      <c r="B1" s="294"/>
      <c r="C1" s="294"/>
      <c r="D1" s="294"/>
    </row>
    <row r="2" spans="1:4" x14ac:dyDescent="0.2">
      <c r="A2" s="295" t="s">
        <v>236</v>
      </c>
      <c r="B2" s="295"/>
      <c r="C2" s="295"/>
      <c r="D2" s="295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3"/>
      <c r="C4" s="293"/>
      <c r="D4" s="293"/>
    </row>
    <row r="5" spans="1:4" ht="14.25" customHeight="1" x14ac:dyDescent="0.25">
      <c r="A5" s="155" t="s">
        <v>287</v>
      </c>
      <c r="B5" s="297" t="s">
        <v>315</v>
      </c>
      <c r="C5" s="298"/>
      <c r="D5" s="298"/>
    </row>
    <row r="6" spans="1:4" x14ac:dyDescent="0.2">
      <c r="A6" s="156" t="s">
        <v>299</v>
      </c>
      <c r="B6" s="295"/>
      <c r="C6" s="295"/>
      <c r="D6" s="295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6" t="s">
        <v>238</v>
      </c>
      <c r="B8" s="296"/>
      <c r="C8" s="296"/>
      <c r="D8" s="296"/>
    </row>
    <row r="9" spans="1:4" x14ac:dyDescent="0.2">
      <c r="A9" s="295"/>
      <c r="B9" s="295"/>
      <c r="C9" s="295"/>
      <c r="D9" s="295"/>
    </row>
    <row r="10" spans="1:4" ht="18" customHeight="1" x14ac:dyDescent="0.25">
      <c r="A10" s="293" t="s">
        <v>239</v>
      </c>
      <c r="B10" s="293"/>
      <c r="C10" s="293"/>
      <c r="D10" s="293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325000</v>
      </c>
      <c r="D14" s="166">
        <f>IF(SUM(D15:D33)=0,"",SUM(D15:D33))</f>
        <v>392332.49000000005</v>
      </c>
    </row>
    <row r="15" spans="1:4" ht="59.25" customHeight="1" x14ac:dyDescent="0.25">
      <c r="A15" s="167" t="s">
        <v>246</v>
      </c>
      <c r="B15" s="168" t="s">
        <v>247</v>
      </c>
      <c r="C15" s="169">
        <v>110000</v>
      </c>
      <c r="D15" s="170">
        <v>127555.69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20000</v>
      </c>
      <c r="D17" s="170">
        <v>20819.68</v>
      </c>
    </row>
    <row r="18" spans="1:4" ht="30" x14ac:dyDescent="0.25">
      <c r="A18" s="167" t="s">
        <v>252</v>
      </c>
      <c r="B18" s="168" t="s">
        <v>253</v>
      </c>
      <c r="C18" s="169"/>
      <c r="D18" s="170"/>
    </row>
    <row r="19" spans="1:4" ht="30" x14ac:dyDescent="0.25">
      <c r="A19" s="167" t="s">
        <v>254</v>
      </c>
      <c r="B19" s="168" t="s">
        <v>255</v>
      </c>
      <c r="C19" s="169">
        <v>175000</v>
      </c>
      <c r="D19" s="170">
        <v>231178.53</v>
      </c>
    </row>
    <row r="20" spans="1:4" ht="45" customHeight="1" x14ac:dyDescent="0.25">
      <c r="A20" s="167" t="s">
        <v>256</v>
      </c>
      <c r="B20" s="168" t="s">
        <v>257</v>
      </c>
      <c r="C20" s="169">
        <v>10000</v>
      </c>
      <c r="D20" s="170">
        <v>2524.59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10000</v>
      </c>
      <c r="D27" s="170">
        <v>10254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3762130</v>
      </c>
      <c r="D34" s="166">
        <f>D35+D39+D40+D41</f>
        <v>3828130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2713000</v>
      </c>
    </row>
    <row r="36" spans="1:4" ht="15" x14ac:dyDescent="0.25">
      <c r="A36" s="179" t="s">
        <v>276</v>
      </c>
      <c r="B36" s="173"/>
      <c r="C36" s="169">
        <v>2652000</v>
      </c>
      <c r="D36" s="170">
        <v>2568000</v>
      </c>
    </row>
    <row r="37" spans="1:4" ht="25.5" customHeight="1" x14ac:dyDescent="0.25">
      <c r="A37" s="179" t="s">
        <v>277</v>
      </c>
      <c r="B37" s="173"/>
      <c r="C37" s="169">
        <v>145000</v>
      </c>
      <c r="D37" s="170">
        <v>145000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314</v>
      </c>
      <c r="B39" s="181" t="s">
        <v>313</v>
      </c>
      <c r="C39" s="182"/>
      <c r="D39" s="170">
        <v>150000</v>
      </c>
    </row>
    <row r="40" spans="1:4" ht="30" x14ac:dyDescent="0.25">
      <c r="A40" s="167" t="s">
        <v>280</v>
      </c>
      <c r="B40" s="168" t="s">
        <v>281</v>
      </c>
      <c r="C40" s="169">
        <v>34000</v>
      </c>
      <c r="D40" s="170">
        <v>34000</v>
      </c>
    </row>
    <row r="41" spans="1:4" ht="15" x14ac:dyDescent="0.25">
      <c r="A41" s="183" t="s">
        <v>282</v>
      </c>
      <c r="B41" s="168" t="s">
        <v>283</v>
      </c>
      <c r="C41" s="169">
        <v>931130</v>
      </c>
      <c r="D41" s="170">
        <v>931130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SUM(C34,C14)</f>
        <v>4087130</v>
      </c>
      <c r="D45" s="166">
        <f>D14+D34</f>
        <v>4220462.49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H136" sqref="H136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702021</v>
      </c>
      <c r="H7" s="212">
        <f>SUM(H8:H9)</f>
        <v>702021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702021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702021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167000</v>
      </c>
      <c r="H10" s="217">
        <f>SUM(H11,H14,H16)</f>
        <v>166460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167000</v>
      </c>
      <c r="H11" s="223">
        <f>SUM(H12:H13)</f>
        <v>166460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167000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166460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229109</v>
      </c>
      <c r="H18" s="228">
        <f>SUM(H19)</f>
        <v>229109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229109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229109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1078000</v>
      </c>
      <c r="H20" s="228">
        <f>SUM(H21)</f>
        <v>1076276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1078000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1076276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332000</v>
      </c>
      <c r="H32" s="228">
        <f>SUM(H33)</f>
        <v>331905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332000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331905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80000</v>
      </c>
      <c r="H34" s="240">
        <f>SUM(H35,H38,H40,H43,H46,H48)</f>
        <v>79614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45914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14000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31914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7000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7000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27000</v>
      </c>
      <c r="H43" s="243">
        <f>SUM(H44:H45)</f>
        <v>26700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12000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11700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15000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1558000</v>
      </c>
      <c r="H55" s="228">
        <f>SUM(H56,H58,H65,H68,H74,H86,H93)</f>
        <v>1551918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19000</v>
      </c>
      <c r="H58" s="251">
        <f>SUM(H59:H64)</f>
        <v>18414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19000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18414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960000</v>
      </c>
      <c r="H74" s="251">
        <f>SUM(H75:H85)</f>
        <v>958457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938000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937067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4688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11702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5000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272000</v>
      </c>
      <c r="H86" s="251">
        <f>SUM(H87:H92)</f>
        <v>271774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150000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150000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122000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121774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307000</v>
      </c>
      <c r="H93" s="223">
        <f>SUM(H94:H101)</f>
        <v>303273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91502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75000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73898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139000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137873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64000</v>
      </c>
      <c r="H104" s="223">
        <f>SUM(H105)</f>
        <v>63376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64000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63376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58000</v>
      </c>
      <c r="H121" s="223">
        <f>SUM(H122)</f>
        <v>57017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58000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57017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2000</v>
      </c>
      <c r="H123" s="235">
        <f>SUM(H124)</f>
        <v>1106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2000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1106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4270130</v>
      </c>
      <c r="H134" s="267">
        <f>SUM(H132,H131,H125,H123,H121,H118,H116,H113,H108,H106,H104,H102,H55,H50,H34,H32,H30,H22,H20,H18,H10,H7)</f>
        <v>4258802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6" zoomScaleNormal="130" zoomScaleSheetLayoutView="100" workbookViewId="0">
      <selection activeCell="G44" sqref="G4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1" t="s">
        <v>307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679000</v>
      </c>
      <c r="H20" s="8">
        <f>SUM(H21)</f>
        <v>678993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679000</v>
      </c>
      <c r="H21" s="202">
        <v>678993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211000</v>
      </c>
      <c r="H32" s="8">
        <f>SUM(H33)</f>
        <v>210905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211000</v>
      </c>
      <c r="H33" s="202">
        <v>210905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80000</v>
      </c>
      <c r="H34" s="264">
        <f>H35+H40+H43</f>
        <v>79614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45914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14000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31914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v>7000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>
        <v>7000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27000</v>
      </c>
      <c r="H43" s="72">
        <f>SUM(H44:H45)</f>
        <v>26700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12000</v>
      </c>
      <c r="H44" s="204">
        <v>11700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15000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254000</v>
      </c>
      <c r="H55" s="8">
        <f>SUM(H56,H58,H65,H68,H74,H86,H93)</f>
        <v>250962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17000</v>
      </c>
      <c r="H74" s="65">
        <f>SUM(H75:H85)</f>
        <v>16390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5000</v>
      </c>
      <c r="H76" s="202">
        <v>4688</v>
      </c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>
        <v>11702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80000</v>
      </c>
      <c r="H86" s="65">
        <f>SUM(H87:H92)</f>
        <v>79774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80000</v>
      </c>
      <c r="H91" s="202">
        <v>79774</v>
      </c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157000</v>
      </c>
      <c r="H93" s="9">
        <f>SUM(H94:H101)</f>
        <v>154798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83632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39990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32000</v>
      </c>
      <c r="H101" s="202">
        <v>31176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2000</v>
      </c>
      <c r="H123" s="15">
        <f>SUM(H124)</f>
        <v>1106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2000</v>
      </c>
      <c r="H124" s="202">
        <v>1106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1226000</v>
      </c>
      <c r="H134" s="9">
        <f>SUM(H132,H131,H125,H123,H121,H118,H116,H113,H108,H106,H104,H102,H55,H50,H34,H32,H30,H22,H20,H18,H10,H7)</f>
        <v>1221580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I32" sqref="I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308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371283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371283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113000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113000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484283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30" sqref="G1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309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42" sqref="H4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26000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26000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8000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8000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34000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301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38376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>
        <v>38376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39000</v>
      </c>
      <c r="H134" s="9">
        <v>38376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7109375" customWidth="1"/>
    <col min="9" max="9" width="0.140625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701000</v>
      </c>
      <c r="H55" s="8">
        <f>SUM(H56,H58,H65,H68,H74,H86,H93)</f>
        <v>699618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577000</v>
      </c>
      <c r="H74" s="65">
        <f>SUM(H75:H85)</f>
        <v>576465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577000</v>
      </c>
      <c r="H75" s="199">
        <v>576465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124000</v>
      </c>
      <c r="H93" s="9">
        <f>SUM(H94:H101)</f>
        <v>123153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7870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24000</v>
      </c>
      <c r="H99" s="202">
        <v>23283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>
        <v>92000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701000</v>
      </c>
      <c r="H134" s="9">
        <f>SUM(H132,H131,H125,H123,H121,H118,H116,H113,H108,H106,H104,H102,H55,H50,H34,H32,H30,H22,H20,H18,H10,H7)</f>
        <v>699618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01" sqref="H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3.5703125" customWidth="1"/>
    <col min="9" max="9" width="0.5703125" hidden="1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129000</v>
      </c>
      <c r="H10" s="30">
        <f>SUM(H11,H14,H16)</f>
        <v>129000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129000</v>
      </c>
      <c r="H11" s="9">
        <f>SUM(H12:H13)</f>
        <v>129000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129000</v>
      </c>
      <c r="H12" s="202">
        <v>129000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99868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99868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99868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229000</v>
      </c>
      <c r="H134" s="9">
        <f>SUM(H132,H131,H125,H123,H121,H118,H116,H113,H108,H106,H104,H102,H55,H50,H34,H32,H30,H22,H20,H18,H10,H7)</f>
        <v>228868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10.42578125" customWidth="1"/>
    <col min="9" max="9" width="0.5703125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702021</v>
      </c>
      <c r="H7" s="53">
        <f>SUM(H8:H9)</f>
        <v>702021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702021</v>
      </c>
      <c r="H8" s="262">
        <v>702021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229109</v>
      </c>
      <c r="H18" s="8">
        <f>SUM(H19)</f>
        <v>229109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229109</v>
      </c>
      <c r="H19" s="263">
        <v>229109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931130</v>
      </c>
      <c r="H134" s="9">
        <f>SUM(H132,H131,H125,H123,H121,H118,H116,H113,H108,H106,H104,H102,H55,H50,H34,H32,H30,H22,H20,H18,H10,H7)</f>
        <v>931130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G120" sqref="G1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2.85546875" customWidth="1"/>
    <col min="9" max="9" width="0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38000</v>
      </c>
      <c r="H10" s="30">
        <f>SUM(H11,H14,H16)</f>
        <v>37460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38000</v>
      </c>
      <c r="H11" s="9">
        <f>SUM(H12:H13)</f>
        <v>37460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38000</v>
      </c>
      <c r="H12" s="263">
        <v>37460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503000</v>
      </c>
      <c r="H55" s="8">
        <f>SUM(H56,H58,H65,H68,H74,H86,H93)</f>
        <v>501470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19000</v>
      </c>
      <c r="H58" s="65">
        <f>SUM(H59:H64)</f>
        <v>18414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312</v>
      </c>
      <c r="B64" s="99"/>
      <c r="C64" s="12"/>
      <c r="D64" s="12"/>
      <c r="E64" s="27"/>
      <c r="F64" s="57" t="s">
        <v>311</v>
      </c>
      <c r="G64" s="13">
        <v>19000</v>
      </c>
      <c r="H64" s="202">
        <v>18414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266000</v>
      </c>
      <c r="H74" s="65">
        <f>SUM(H75:H85)</f>
        <v>265734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261000</v>
      </c>
      <c r="H75" s="199">
        <v>260734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>
        <v>5000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192000</v>
      </c>
      <c r="H86" s="65">
        <f>SUM(H87:H92)</f>
        <v>192000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150000</v>
      </c>
      <c r="H87" s="202">
        <v>150000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42000</v>
      </c>
      <c r="H91" s="202">
        <v>42000</v>
      </c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26000</v>
      </c>
      <c r="H93" s="9">
        <f>SUM(H94:H101)</f>
        <v>25322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11000</v>
      </c>
      <c r="H99" s="202">
        <v>10625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15000</v>
      </c>
      <c r="H101" s="202">
        <v>14697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57017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57017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599000</v>
      </c>
      <c r="H134" s="9">
        <f>SUM(H132,H131,H125,H123,H121,H118,H116,H113,H108,H106,H104,H102,H55,H50,H34,H32,H30,H22,H20,H18,H10,H7)</f>
        <v>595947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G107" sqref="G10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25000</v>
      </c>
      <c r="H104" s="9">
        <f>SUM(H105)</f>
        <v>25000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25000</v>
      </c>
      <c r="H105" s="202">
        <v>25000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25000</v>
      </c>
      <c r="H134" s="9">
        <f>SUM(H132,H131,H125,H123,H121,H118,H116,H113,H108,H106,H104,H102,H55,H50,H34,H32,H30,H22,H20,H18,H10,H7)</f>
        <v>25000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41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2022-01-13T07:48:15Z</cp:lastPrinted>
  <dcterms:created xsi:type="dcterms:W3CDTF">2012-01-22T06:17:30Z</dcterms:created>
  <dcterms:modified xsi:type="dcterms:W3CDTF">2022-01-17T06:55:06Z</dcterms:modified>
</cp:coreProperties>
</file>