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aron_buh\Desktop\Отчеты 2020-21гг\2021г — копия\"/>
    </mc:Choice>
  </mc:AlternateContent>
  <bookViews>
    <workbookView xWindow="480" yWindow="30" windowWidth="15195" windowHeight="11640" tabRatio="815" firstSheet="1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6">рез.фонд!$A$1:$I$137</definedName>
  </definedNames>
  <calcPr calcId="162913"/>
</workbook>
</file>

<file path=xl/calcChain.xml><?xml version="1.0" encoding="utf-8"?>
<calcChain xmlns="http://schemas.openxmlformats.org/spreadsheetml/2006/main">
  <c r="H58" i="13" l="1"/>
  <c r="G92" i="5" l="1"/>
  <c r="G72" i="2"/>
  <c r="C35" i="4"/>
  <c r="I133" i="2"/>
  <c r="H133" i="2"/>
  <c r="G133" i="2"/>
  <c r="I131" i="2"/>
  <c r="H131" i="2"/>
  <c r="G131" i="2"/>
  <c r="G127" i="2"/>
  <c r="H127" i="2"/>
  <c r="I127" i="2"/>
  <c r="G128" i="2"/>
  <c r="G125" i="2" s="1"/>
  <c r="H128" i="2"/>
  <c r="I128" i="2"/>
  <c r="G129" i="2"/>
  <c r="H129" i="2"/>
  <c r="I129" i="2"/>
  <c r="G130" i="2"/>
  <c r="H130" i="2"/>
  <c r="I130" i="2"/>
  <c r="I126" i="2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H120" i="2"/>
  <c r="H118" i="2" s="1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I111" i="2" s="1"/>
  <c r="H112" i="2"/>
  <c r="H111" i="2" s="1"/>
  <c r="G112" i="2"/>
  <c r="G111" i="2" s="1"/>
  <c r="G110" i="2"/>
  <c r="G109" i="2" s="1"/>
  <c r="I110" i="2"/>
  <c r="I109" i="2" s="1"/>
  <c r="H110" i="2"/>
  <c r="H109" i="2" s="1"/>
  <c r="H108" i="2" s="1"/>
  <c r="I107" i="2"/>
  <c r="H107" i="2"/>
  <c r="G107" i="2"/>
  <c r="G106" i="2" s="1"/>
  <c r="I105" i="2"/>
  <c r="H105" i="2"/>
  <c r="H104" i="2" s="1"/>
  <c r="G105" i="2"/>
  <c r="G104" i="2" s="1"/>
  <c r="I103" i="2"/>
  <c r="I102" i="2" s="1"/>
  <c r="H103" i="2"/>
  <c r="H102" i="2" s="1"/>
  <c r="G103" i="2"/>
  <c r="G102" i="2" s="1"/>
  <c r="G95" i="2"/>
  <c r="H95" i="2"/>
  <c r="I95" i="2"/>
  <c r="G96" i="2"/>
  <c r="G94" i="2"/>
  <c r="G97" i="2"/>
  <c r="G98" i="2"/>
  <c r="G99" i="2"/>
  <c r="G100" i="2"/>
  <c r="G101" i="2"/>
  <c r="H96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H67" i="2"/>
  <c r="H66" i="2"/>
  <c r="I67" i="2"/>
  <c r="I66" i="2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G54" i="2"/>
  <c r="G53" i="2" s="1"/>
  <c r="H52" i="2"/>
  <c r="G52" i="2"/>
  <c r="G51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G43" i="2" s="1"/>
  <c r="H45" i="2"/>
  <c r="H44" i="2"/>
  <c r="I45" i="2"/>
  <c r="I44" i="2"/>
  <c r="I36" i="2"/>
  <c r="I37" i="2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5" i="2" s="1"/>
  <c r="G36" i="2"/>
  <c r="I33" i="2"/>
  <c r="I32" i="2" s="1"/>
  <c r="H33" i="2"/>
  <c r="H32" i="2" s="1"/>
  <c r="G33" i="2"/>
  <c r="G32" i="2" s="1"/>
  <c r="I31" i="2"/>
  <c r="I30" i="2" s="1"/>
  <c r="H31" i="2"/>
  <c r="H30" i="2" s="1"/>
  <c r="G31" i="2"/>
  <c r="G30" i="2" s="1"/>
  <c r="I29" i="2"/>
  <c r="I28" i="2" s="1"/>
  <c r="I24" i="2"/>
  <c r="I23" i="2" s="1"/>
  <c r="I27" i="2"/>
  <c r="I26" i="2" s="1"/>
  <c r="H29" i="2"/>
  <c r="G29" i="2"/>
  <c r="G28" i="2" s="1"/>
  <c r="H27" i="2"/>
  <c r="H26" i="2" s="1"/>
  <c r="G27" i="2"/>
  <c r="G26" i="2" s="1"/>
  <c r="G25" i="2"/>
  <c r="H25" i="2"/>
  <c r="I25" i="2"/>
  <c r="H24" i="2"/>
  <c r="H23" i="2" s="1"/>
  <c r="H28" i="2"/>
  <c r="G24" i="2"/>
  <c r="G23" i="2" s="1"/>
  <c r="I21" i="2"/>
  <c r="I20" i="2" s="1"/>
  <c r="H21" i="2"/>
  <c r="H20" i="2" s="1"/>
  <c r="G21" i="2"/>
  <c r="G20" i="2" s="1"/>
  <c r="I19" i="2"/>
  <c r="I18" i="2" s="1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3" i="2"/>
  <c r="G15" i="2"/>
  <c r="G14" i="2" s="1"/>
  <c r="G12" i="2"/>
  <c r="G13" i="2"/>
  <c r="G9" i="2"/>
  <c r="H9" i="2"/>
  <c r="I9" i="2"/>
  <c r="H8" i="2"/>
  <c r="I8" i="2"/>
  <c r="G8" i="2"/>
  <c r="G7" i="2" s="1"/>
  <c r="G132" i="2"/>
  <c r="I118" i="2"/>
  <c r="G114" i="2"/>
  <c r="G113" i="2" s="1"/>
  <c r="I106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I30" i="5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G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I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3" i="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H55" i="13" s="1"/>
  <c r="I74" i="13"/>
  <c r="H74" i="14"/>
  <c r="I74" i="14"/>
  <c r="H74" i="15"/>
  <c r="I74" i="15"/>
  <c r="H74" i="16"/>
  <c r="I74" i="16"/>
  <c r="H74" i="17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i="26" s="1"/>
  <c r="G93" i="27"/>
  <c r="G93" i="28"/>
  <c r="G93" i="29"/>
  <c r="G93" i="30"/>
  <c r="G93" i="31"/>
  <c r="G93" i="32"/>
  <c r="I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4" i="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I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34" i="4"/>
  <c r="D35" i="4"/>
  <c r="D34" i="4" s="1"/>
  <c r="D14" i="4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55" i="12"/>
  <c r="I108" i="19"/>
  <c r="G108" i="30"/>
  <c r="I108" i="28"/>
  <c r="G108" i="26"/>
  <c r="G108" i="19"/>
  <c r="H108" i="18"/>
  <c r="H108" i="6"/>
  <c r="I108" i="12"/>
  <c r="G108" i="28"/>
  <c r="H108" i="25"/>
  <c r="G108" i="20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H108" i="13"/>
  <c r="G55" i="22"/>
  <c r="H55" i="8"/>
  <c r="G55" i="8"/>
  <c r="I55" i="32"/>
  <c r="I55" i="8"/>
  <c r="I55" i="24"/>
  <c r="G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I65" i="2"/>
  <c r="G55" i="13"/>
  <c r="H34" i="5" l="1"/>
  <c r="H11" i="2"/>
  <c r="H10" i="2" s="1"/>
  <c r="H10" i="13"/>
  <c r="H7" i="2"/>
  <c r="G11" i="2"/>
  <c r="G10" i="2" s="1"/>
  <c r="I11" i="2"/>
  <c r="I10" i="2" s="1"/>
  <c r="I40" i="2"/>
  <c r="G50" i="2"/>
  <c r="G58" i="2"/>
  <c r="H58" i="2"/>
  <c r="G68" i="2"/>
  <c r="I86" i="2"/>
  <c r="H125" i="2"/>
  <c r="I35" i="2"/>
  <c r="I108" i="2"/>
  <c r="I7" i="2"/>
  <c r="G65" i="2"/>
  <c r="G118" i="2"/>
  <c r="I43" i="2"/>
  <c r="H65" i="2"/>
  <c r="G108" i="2"/>
  <c r="I125" i="2"/>
  <c r="G55" i="5"/>
  <c r="G108" i="27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0" i="23"/>
  <c r="H10" i="32"/>
  <c r="I10" i="26"/>
  <c r="I134" i="26" s="1"/>
  <c r="I10" i="22"/>
  <c r="I10" i="18"/>
  <c r="H10" i="5"/>
  <c r="H68" i="2"/>
  <c r="I74" i="2"/>
  <c r="G134" i="13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C45" i="4"/>
  <c r="H55" i="15"/>
  <c r="H55" i="5"/>
  <c r="D45" i="4"/>
  <c r="E8" i="3" s="1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H134" i="27"/>
  <c r="H134" i="23"/>
  <c r="H134" i="1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134" i="15" s="1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I34" i="5"/>
  <c r="G22" i="29"/>
  <c r="G134" i="29" s="1"/>
  <c r="I22" i="27"/>
  <c r="G22" i="12"/>
  <c r="I22" i="6"/>
  <c r="H10" i="28"/>
  <c r="I10" i="20"/>
  <c r="I134" i="20" s="1"/>
  <c r="I34" i="2" l="1"/>
  <c r="G134" i="5"/>
  <c r="E6" i="3"/>
  <c r="E18" i="3"/>
  <c r="I134" i="11"/>
  <c r="H134" i="22"/>
  <c r="G134" i="25"/>
  <c r="H134" i="13"/>
  <c r="H134" i="24"/>
  <c r="G134" i="27"/>
  <c r="H134" i="7"/>
  <c r="H134" i="8"/>
  <c r="G134" i="17"/>
  <c r="G134" i="10"/>
  <c r="I134" i="5"/>
  <c r="G134" i="14"/>
  <c r="H134" i="17"/>
  <c r="H134" i="26"/>
  <c r="H134" i="5"/>
  <c r="G55" i="2"/>
  <c r="G134" i="2" s="1"/>
  <c r="H34" i="2"/>
  <c r="I55" i="2"/>
  <c r="I134" i="2" s="1"/>
  <c r="H55" i="2"/>
  <c r="H134" i="15"/>
  <c r="G134" i="6"/>
  <c r="G134" i="12"/>
  <c r="H134" i="2" l="1"/>
</calcChain>
</file>

<file path=xl/sharedStrings.xml><?xml version="1.0" encoding="utf-8"?>
<sst xmlns="http://schemas.openxmlformats.org/spreadsheetml/2006/main" count="7968" uniqueCount="316">
  <si>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</si>
  <si>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</si>
  <si>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</si>
  <si>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</si>
  <si>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</si>
  <si>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</si>
  <si>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</si>
  <si>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</si>
  <si>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</si>
  <si>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</si>
  <si>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</si>
  <si>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</si>
  <si>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</si>
  <si>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</si>
  <si>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</si>
  <si>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</si>
  <si>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</si>
  <si>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</si>
  <si>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</si>
  <si>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</si>
  <si>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</si>
  <si>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</si>
  <si>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</si>
  <si>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</si>
  <si>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</si>
  <si>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</si>
  <si>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</si>
  <si>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</si>
  <si>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</si>
  <si>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</si>
  <si>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</si>
  <si>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</si>
  <si>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</si>
  <si>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</si>
  <si>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</si>
  <si>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</si>
  <si>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</si>
  <si>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</si>
  <si>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</si>
  <si>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</si>
  <si>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</si>
  <si>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</si>
  <si>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</si>
  <si>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</si>
  <si>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</si>
  <si>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</si>
  <si>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</si>
  <si>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</si>
  <si>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</si>
  <si>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</si>
  <si>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</si>
  <si>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</si>
  <si>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</si>
  <si>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</si>
  <si>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</si>
  <si>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</si>
  <si>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</si>
  <si>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</si>
  <si>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</si>
  <si>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</si>
  <si>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</si>
  <si>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</si>
  <si>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</si>
  <si>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</si>
  <si>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</si>
  <si>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</si>
  <si>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</si>
  <si>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</si>
  <si>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</si>
  <si>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</si>
  <si>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</si>
  <si>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</si>
  <si>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</si>
  <si>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</si>
  <si>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</si>
  <si>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</si>
  <si>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</si>
  <si>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</si>
  <si>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</si>
  <si>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</si>
  <si>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</si>
  <si>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</si>
  <si>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</si>
  <si>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</si>
  <si>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</si>
  <si>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</si>
  <si>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</si>
  <si>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</si>
  <si>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</si>
  <si>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</si>
  <si>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</si>
  <si>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</si>
  <si>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</si>
  <si>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</si>
  <si>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</si>
  <si>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</si>
  <si>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</si>
  <si>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</si>
  <si>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</si>
  <si>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</si>
  <si>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</si>
  <si>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</si>
  <si>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</si>
  <si>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</si>
  <si>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</si>
  <si>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</si>
  <si>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</si>
  <si>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</si>
  <si>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</si>
  <si>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</si>
  <si>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</si>
  <si>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</si>
  <si>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</si>
  <si>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</si>
  <si>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</si>
  <si>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</si>
  <si>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</si>
  <si>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</si>
  <si>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</si>
  <si>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</si>
  <si>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</si>
  <si>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</si>
  <si>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</si>
  <si>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</si>
  <si>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</si>
  <si>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</si>
  <si>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</si>
  <si>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</si>
  <si>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</si>
  <si>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</si>
  <si>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</si>
  <si>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</si>
  <si>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</si>
  <si>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</si>
  <si>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</si>
  <si>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</si>
  <si>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</si>
  <si>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</si>
  <si>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</si>
  <si>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</si>
  <si>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</si>
  <si>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</si>
  <si>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</si>
  <si>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</si>
  <si>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</si>
  <si>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</si>
  <si>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</si>
  <si>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</si>
  <si>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</si>
  <si>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</si>
  <si>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</si>
  <si>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</si>
  <si>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</si>
  <si>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</si>
  <si>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</si>
  <si>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</si>
  <si>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</si>
  <si>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</si>
  <si>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</si>
  <si>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</si>
  <si>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</si>
  <si>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</si>
  <si>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</si>
  <si>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</si>
  <si>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</si>
  <si>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</si>
  <si>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</si>
  <si>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</si>
  <si>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</si>
  <si>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</si>
  <si>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</si>
  <si>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</si>
  <si>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</si>
  <si>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</si>
  <si>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</si>
  <si>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</si>
  <si>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</si>
  <si>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</si>
  <si>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</si>
  <si>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</si>
  <si>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</si>
  <si>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</si>
  <si>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</si>
  <si>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</si>
  <si>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</si>
  <si>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</si>
  <si>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</si>
  <si>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</si>
  <si>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</si>
  <si>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</si>
  <si>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</si>
  <si>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</si>
  <si>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</si>
  <si>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</si>
  <si>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</si>
  <si>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</si>
  <si>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</si>
  <si>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</si>
  <si>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</si>
  <si>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</si>
  <si>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</si>
  <si>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</si>
  <si>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</si>
  <si>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</si>
  <si>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</si>
  <si>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</si>
  <si>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</si>
  <si>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</si>
  <si>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</si>
  <si>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</si>
  <si>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</si>
  <si>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</si>
  <si>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</si>
  <si>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</si>
  <si>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</si>
  <si>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</si>
  <si>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</si>
  <si>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</si>
  <si>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</si>
  <si>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</si>
  <si>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</si>
  <si>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</si>
  <si>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</si>
  <si>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</si>
  <si>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</si>
  <si>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</si>
  <si>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</si>
  <si>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</si>
  <si>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</si>
  <si>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</si>
  <si>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</si>
  <si>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</si>
  <si>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</si>
  <si>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</si>
  <si>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</si>
  <si>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</si>
  <si>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</si>
  <si>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</si>
  <si>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</si>
  <si>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</si>
  <si>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</si>
  <si>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</si>
  <si>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</si>
  <si>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</si>
  <si>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</si>
  <si>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</si>
  <si>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</si>
  <si>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</si>
  <si>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</si>
  <si>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</si>
  <si>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</si>
  <si>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</si>
  <si>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</si>
  <si>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</si>
  <si>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</si>
  <si>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</si>
  <si>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</si>
  <si>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</si>
  <si>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</si>
  <si>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</si>
  <si>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</si>
  <si>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</si>
  <si>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</si>
  <si>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</si>
  <si>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</si>
  <si>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</si>
  <si>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</si>
  <si>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</si>
  <si>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</si>
  <si>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</si>
  <si>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</si>
  <si>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</si>
  <si>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</si>
  <si>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</si>
  <si>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</si>
  <si>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</si>
  <si>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</si>
  <si>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</si>
  <si>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</si>
  <si>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</si>
  <si>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</si>
  <si>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</si>
  <si>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</si>
  <si>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</si>
  <si>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</si>
  <si>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</si>
  <si>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</si>
  <si>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</si>
  <si>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</si>
  <si>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</si>
  <si>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</si>
  <si>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</si>
  <si>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</si>
  <si>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</si>
  <si>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</si>
  <si>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</si>
  <si>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</si>
  <si>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</si>
  <si>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</si>
  <si>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</si>
  <si>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</si>
  <si>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</si>
  <si>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</si>
  <si>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</si>
  <si>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</si>
  <si>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</si>
  <si>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Бекоева А.Г.</t>
  </si>
  <si>
    <r>
      <t xml:space="preserve">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0104 75 2 00 00000 000                Центральный аппарат</t>
    </r>
  </si>
  <si>
    <r>
      <t xml:space="preserve">                                     </t>
    </r>
    <r>
      <rPr>
        <b/>
        <sz val="10"/>
        <rFont val="Arial"/>
        <family val="2"/>
        <charset val="204"/>
      </rPr>
      <t xml:space="preserve">  0104 75 3 00 00000 000        Глава местной администрации</t>
    </r>
  </si>
  <si>
    <r>
      <t xml:space="preserve">                                               </t>
    </r>
    <r>
      <rPr>
        <b/>
        <sz val="10"/>
        <rFont val="Arial"/>
        <family val="2"/>
        <charset val="204"/>
      </rPr>
      <t xml:space="preserve">         0111 78 1 00 00000 000       Резервный фонд</t>
    </r>
  </si>
  <si>
    <t>Закупка энергетических ресурсов</t>
  </si>
  <si>
    <t>М 223.07</t>
  </si>
  <si>
    <t>Обращение с ТКО</t>
  </si>
  <si>
    <t>000 2 02 04999 10 0000 150</t>
  </si>
  <si>
    <t>Прочие  межбюджетные  трансферты, передаваемые бюджетам сельских поселен</t>
  </si>
  <si>
    <t>отчет на 01.12.2021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</si>
</sst>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82" t="s">
        <v>7</v>
      </c>
      <c r="G1" s="282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83" t="s">
        <v>71</v>
      </c>
      <c r="F3" s="283"/>
      <c r="G3" s="283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83" t="s">
        <v>288</v>
      </c>
      <c r="F5" s="283"/>
      <c r="G5" s="283"/>
    </row>
    <row r="6" spans="1:7" s="10" customFormat="1" ht="15" customHeight="1" x14ac:dyDescent="0.2">
      <c r="B6" s="187"/>
      <c r="C6" s="187"/>
      <c r="D6" s="187"/>
      <c r="E6" s="282" t="s">
        <v>289</v>
      </c>
      <c r="F6" s="282"/>
      <c r="G6" s="282"/>
    </row>
    <row r="7" spans="1:7" s="10" customFormat="1" ht="12.75" x14ac:dyDescent="0.2">
      <c r="A7" s="282"/>
      <c r="B7" s="282"/>
      <c r="C7" s="282"/>
      <c r="D7" s="282"/>
      <c r="E7" s="282"/>
      <c r="F7" s="282"/>
      <c r="G7" s="282"/>
    </row>
    <row r="8" spans="1:7" s="10" customFormat="1" ht="12.75" x14ac:dyDescent="0.2">
      <c r="A8" s="282" t="s">
        <v>92</v>
      </c>
      <c r="B8" s="282"/>
      <c r="C8" s="282"/>
      <c r="D8" s="282"/>
      <c r="E8" s="282"/>
      <c r="F8" s="282"/>
      <c r="G8" s="282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5"/>
      <c r="B11" s="272" t="s">
        <v>82</v>
      </c>
      <c r="C11" s="273"/>
      <c r="D11" s="273"/>
      <c r="E11" s="273"/>
      <c r="F11" s="274"/>
      <c r="G11" s="277" t="s">
        <v>74</v>
      </c>
    </row>
    <row r="12" spans="1:7" s="6" customFormat="1" ht="22.5" x14ac:dyDescent="0.15">
      <c r="A12" s="276"/>
      <c r="B12" s="128" t="s">
        <v>290</v>
      </c>
      <c r="C12" s="128" t="s">
        <v>294</v>
      </c>
      <c r="D12" s="128" t="s">
        <v>291</v>
      </c>
      <c r="E12" s="190" t="s">
        <v>292</v>
      </c>
      <c r="F12" s="191" t="s">
        <v>295</v>
      </c>
      <c r="G12" s="278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79" t="s">
        <v>70</v>
      </c>
      <c r="B140" s="280"/>
      <c r="C140" s="280"/>
      <c r="D140" s="280"/>
      <c r="E140" s="280"/>
      <c r="F140" s="281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1" t="s">
        <v>178</v>
      </c>
      <c r="B142" s="271"/>
      <c r="C142" s="271"/>
      <c r="D142" s="271"/>
      <c r="E142" s="271"/>
      <c r="F142" s="271"/>
      <c r="G142" s="271"/>
    </row>
    <row r="143" spans="1:7" ht="12.75" x14ac:dyDescent="0.2">
      <c r="A143" s="270" t="s">
        <v>126</v>
      </c>
      <c r="B143" s="270"/>
      <c r="C143" s="270"/>
      <c r="D143" s="270"/>
      <c r="E143" s="270"/>
      <c r="F143" s="270"/>
      <c r="G143" s="270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133" sqref="H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301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39000</v>
      </c>
      <c r="H104" s="9">
        <f>SUM(H105)</f>
        <v>38376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39000</v>
      </c>
      <c r="H105" s="202">
        <v>38376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39000</v>
      </c>
      <c r="H134" s="9">
        <v>38376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H76" sqref="H7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1.7109375" customWidth="1"/>
    <col min="9" max="9" width="2" customWidth="1"/>
  </cols>
  <sheetData>
    <row r="2" spans="1:9" x14ac:dyDescent="0.2">
      <c r="B2" s="3" t="s">
        <v>302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637000</v>
      </c>
      <c r="H55" s="8">
        <f>SUM(H56,H58,H65,H68,H74,H86,H93)</f>
        <v>614342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501000</v>
      </c>
      <c r="H74" s="65">
        <f>SUM(H75:H85)</f>
        <v>497189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501000</v>
      </c>
      <c r="H75" s="199">
        <v>497189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136000</v>
      </c>
      <c r="H93" s="9">
        <f>SUM(H94:H101)</f>
        <v>117153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>
        <v>7870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>
        <v>17283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92000</v>
      </c>
      <c r="H101" s="202">
        <v>92000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637000</v>
      </c>
      <c r="H134" s="9">
        <f>SUM(H132,H131,H125,H123,H121,H118,H116,H113,H108,H106,H104,H102,H55,H50,H34,H32,H30,H22,H20,H18,H10,H7)</f>
        <v>614342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29" zoomScaleNormal="130" zoomScaleSheetLayoutView="100" workbookViewId="0">
      <selection activeCell="H13" sqref="H1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 x14ac:dyDescent="0.2">
      <c r="B2" s="3" t="s">
        <v>303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310</v>
      </c>
      <c r="B10" s="91"/>
      <c r="C10" s="33"/>
      <c r="D10" s="33"/>
      <c r="E10" s="24">
        <v>247</v>
      </c>
      <c r="F10" s="35"/>
      <c r="G10" s="30">
        <f>SUM(G11,G14,G16)</f>
        <v>129000</v>
      </c>
      <c r="H10" s="30">
        <f>SUM(H11,H14,H16)</f>
        <v>125043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129000</v>
      </c>
      <c r="H11" s="9">
        <f>SUM(H12:H13)</f>
        <v>125043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13">
        <v>129000</v>
      </c>
      <c r="H12" s="202">
        <v>125043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3"/>
      <c r="H13" s="202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100000</v>
      </c>
      <c r="H55" s="8">
        <f>SUM(H56,H58,H65,H68,H74,H86,H93)</f>
        <v>99868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0</v>
      </c>
      <c r="H58" s="9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100000</v>
      </c>
      <c r="H74" s="65">
        <f>SUM(H75:H85)</f>
        <v>99868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>
        <v>100000</v>
      </c>
      <c r="H75" s="199">
        <v>99868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229000</v>
      </c>
      <c r="H134" s="9">
        <f>SUM(H132,H131,H125,H123,H121,H118,H116,H113,H108,H106,H104,H102,H55,H50,H34,H32,H30,H22,H20,H18,H10,H7)</f>
        <v>224911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I18" sqref="I18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 x14ac:dyDescent="0.2">
      <c r="B2" s="3" t="s">
        <v>304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622021</v>
      </c>
      <c r="H7" s="53">
        <f>SUM(H8:H9)</f>
        <v>562021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622021</v>
      </c>
      <c r="H8" s="262">
        <v>562021</v>
      </c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198979</v>
      </c>
      <c r="H18" s="8">
        <f>SUM(H19)</f>
        <v>182299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198979</v>
      </c>
      <c r="H19" s="263">
        <v>182299</v>
      </c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821000</v>
      </c>
      <c r="H134" s="9">
        <f>SUM(H132,H131,H125,H123,H121,H118,H116,H113,H108,H106,H104,H102,H55,H50,H34,H32,H30,H22,H20,H18,H10,H7)</f>
        <v>744320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5" zoomScaleNormal="130" zoomScaleSheetLayoutView="100" workbookViewId="0">
      <selection activeCell="H13" sqref="H1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310</v>
      </c>
      <c r="B10" s="91"/>
      <c r="C10" s="33"/>
      <c r="D10" s="33"/>
      <c r="E10" s="24">
        <v>247</v>
      </c>
      <c r="F10" s="35"/>
      <c r="G10" s="30">
        <f>SUM(G11,G14,G16)</f>
        <v>42000</v>
      </c>
      <c r="H10" s="30">
        <f>SUM(H11,H14,H16)</f>
        <v>29100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42000</v>
      </c>
      <c r="H11" s="9">
        <f>SUM(H12:H13)</f>
        <v>29100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9">
        <v>42000</v>
      </c>
      <c r="H12" s="263">
        <v>29100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639000</v>
      </c>
      <c r="H55" s="8">
        <f>SUM(H56,H58,H65,H68,H74,H86,H93)</f>
        <v>433985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25000</v>
      </c>
      <c r="H58" s="65">
        <f>SUM(H59:H64)</f>
        <v>6864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15.75" x14ac:dyDescent="0.25">
      <c r="A64" s="63" t="s">
        <v>312</v>
      </c>
      <c r="B64" s="99"/>
      <c r="C64" s="12"/>
      <c r="D64" s="12"/>
      <c r="E64" s="27"/>
      <c r="F64" s="57" t="s">
        <v>311</v>
      </c>
      <c r="G64" s="13">
        <v>25000</v>
      </c>
      <c r="H64" s="202">
        <v>6864</v>
      </c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305000</v>
      </c>
      <c r="H74" s="65">
        <f>SUM(H75:H85)</f>
        <v>227424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300000</v>
      </c>
      <c r="H75" s="199">
        <v>227424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264000</v>
      </c>
      <c r="H86" s="65">
        <f>SUM(H87:H92)</f>
        <v>192000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>
        <v>209000</v>
      </c>
      <c r="H87" s="202">
        <v>150000</v>
      </c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55000</v>
      </c>
      <c r="H91" s="202">
        <v>42000</v>
      </c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7697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>
        <v>25000</v>
      </c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20000</v>
      </c>
      <c r="H101" s="202">
        <v>7697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57017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>
        <v>57017</v>
      </c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5000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5000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744000</v>
      </c>
      <c r="H134" s="9">
        <f>SUM(H132,H131,H125,H123,H121,H118,H116,H113,H108,H106,H104,H102,H55,H50,H34,H32,H30,H22,H20,H18,H10,H7)</f>
        <v>520102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2" zoomScaleNormal="130" zoomScaleSheetLayoutView="100" workbookViewId="0">
      <selection activeCell="H103" sqref="H10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10000</v>
      </c>
      <c r="H104" s="9">
        <f>SUM(H105)</f>
        <v>25000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10000</v>
      </c>
      <c r="H105" s="202">
        <v>25000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10000</v>
      </c>
      <c r="H134" s="9">
        <f>SUM(H132,H131,H125,H123,H121,H118,H116,H113,H108,H106,H104,H102,H55,H50,H34,H32,H30,H22,H20,H18,H10,H7)</f>
        <v>25000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H105" sqref="H105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v>20000</v>
      </c>
      <c r="H134" s="9">
        <v>20000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SheetLayoutView="100" workbookViewId="0">
      <selection activeCell="E12" sqref="E12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86" t="s">
        <v>196</v>
      </c>
      <c r="B2" s="286"/>
      <c r="C2" s="286"/>
      <c r="D2" s="286"/>
      <c r="E2" s="286"/>
      <c r="F2" s="286"/>
      <c r="G2" s="286"/>
    </row>
    <row r="3" spans="1:7" s="130" customFormat="1" ht="42" customHeight="1" x14ac:dyDescent="0.2">
      <c r="A3" s="291" t="s">
        <v>197</v>
      </c>
      <c r="B3" s="289" t="s">
        <v>198</v>
      </c>
      <c r="C3" s="287" t="s">
        <v>199</v>
      </c>
      <c r="D3" s="287" t="s">
        <v>200</v>
      </c>
      <c r="E3" s="127"/>
      <c r="F3" s="128"/>
      <c r="G3" s="129"/>
    </row>
    <row r="4" spans="1:7" s="130" customFormat="1" ht="42" customHeight="1" x14ac:dyDescent="0.2">
      <c r="A4" s="292"/>
      <c r="B4" s="290"/>
      <c r="C4" s="288"/>
      <c r="D4" s="288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139000</v>
      </c>
      <c r="E6" s="138">
        <f>E8+E11</f>
        <v>-190662.02000000002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139000</v>
      </c>
      <c r="E8" s="138">
        <f>E9+E10</f>
        <v>-190662.02000000002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-4212000</v>
      </c>
      <c r="E9" s="269">
        <v>-3802966.02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4351000</v>
      </c>
      <c r="E10" s="269">
        <v>3612304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-139000</v>
      </c>
      <c r="E18" s="141">
        <f>Доходы!D13-'000'!E8</f>
        <v>450259.55000000005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84" t="s">
        <v>305</v>
      </c>
      <c r="C21" s="284"/>
    </row>
    <row r="22" spans="1:17" x14ac:dyDescent="0.2">
      <c r="A22" s="153" t="s">
        <v>228</v>
      </c>
      <c r="B22" s="285" t="s">
        <v>229</v>
      </c>
      <c r="C22" s="28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84" t="s">
        <v>306</v>
      </c>
      <c r="C24" s="284"/>
    </row>
    <row r="25" spans="1:17" x14ac:dyDescent="0.2">
      <c r="A25" s="153" t="s">
        <v>231</v>
      </c>
      <c r="B25" s="285" t="s">
        <v>229</v>
      </c>
      <c r="C25" s="285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31" zoomScaleSheetLayoutView="100" workbookViewId="0">
      <selection activeCell="D37" sqref="D37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 x14ac:dyDescent="0.2">
      <c r="A1" s="294" t="s">
        <v>235</v>
      </c>
      <c r="B1" s="294"/>
      <c r="C1" s="294"/>
      <c r="D1" s="294"/>
    </row>
    <row r="2" spans="1:4" x14ac:dyDescent="0.2">
      <c r="A2" s="295" t="s">
        <v>236</v>
      </c>
      <c r="B2" s="295"/>
      <c r="C2" s="295"/>
      <c r="D2" s="295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93"/>
      <c r="C4" s="293"/>
      <c r="D4" s="293"/>
    </row>
    <row r="5" spans="1:4" ht="14.25" customHeight="1" x14ac:dyDescent="0.25">
      <c r="A5" s="155" t="s">
        <v>287</v>
      </c>
      <c r="B5" s="297" t="s">
        <v>315</v>
      </c>
      <c r="C5" s="298"/>
      <c r="D5" s="298"/>
    </row>
    <row r="6" spans="1:4" x14ac:dyDescent="0.2">
      <c r="A6" s="156" t="s">
        <v>299</v>
      </c>
      <c r="B6" s="295"/>
      <c r="C6" s="295"/>
      <c r="D6" s="295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96" t="s">
        <v>238</v>
      </c>
      <c r="B8" s="296"/>
      <c r="C8" s="296"/>
      <c r="D8" s="296"/>
    </row>
    <row r="9" spans="1:4" x14ac:dyDescent="0.2">
      <c r="A9" s="295"/>
      <c r="B9" s="295"/>
      <c r="C9" s="295"/>
      <c r="D9" s="295"/>
    </row>
    <row r="10" spans="1:4" ht="18" customHeight="1" x14ac:dyDescent="0.25">
      <c r="A10" s="293" t="s">
        <v>239</v>
      </c>
      <c r="B10" s="293"/>
      <c r="C10" s="293"/>
      <c r="D10" s="293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259597.53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560000</v>
      </c>
      <c r="D14" s="166">
        <f>IF(SUM(D15:D33)=0,"",SUM(D15:D33))</f>
        <v>256138.02</v>
      </c>
    </row>
    <row r="15" spans="1:4" ht="59.25" customHeight="1" x14ac:dyDescent="0.25">
      <c r="A15" s="167" t="s">
        <v>246</v>
      </c>
      <c r="B15" s="168" t="s">
        <v>247</v>
      </c>
      <c r="C15" s="169">
        <v>130000</v>
      </c>
      <c r="D15" s="170">
        <v>104550.59</v>
      </c>
    </row>
    <row r="16" spans="1:4" ht="30.75" customHeight="1" x14ac:dyDescent="0.25">
      <c r="A16" s="167" t="s">
        <v>248</v>
      </c>
      <c r="B16" s="168" t="s">
        <v>249</v>
      </c>
      <c r="C16" s="169"/>
      <c r="D16" s="170"/>
    </row>
    <row r="17" spans="1:4" ht="30" x14ac:dyDescent="0.25">
      <c r="A17" s="167" t="s">
        <v>250</v>
      </c>
      <c r="B17" s="168" t="s">
        <v>251</v>
      </c>
      <c r="C17" s="169"/>
      <c r="D17" s="170">
        <v>20819.68</v>
      </c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255000</v>
      </c>
      <c r="D19" s="170">
        <v>152653.47</v>
      </c>
    </row>
    <row r="20" spans="1:4" ht="45" customHeight="1" x14ac:dyDescent="0.25">
      <c r="A20" s="167" t="s">
        <v>256</v>
      </c>
      <c r="B20" s="168" t="s">
        <v>257</v>
      </c>
      <c r="C20" s="169">
        <v>160000</v>
      </c>
      <c r="D20" s="170">
        <v>-30939.72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10000</v>
      </c>
      <c r="D27" s="170">
        <v>9054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IF(SUM(C35,C38:C44)=0,"",SUM(C35,C38:C44))</f>
        <v>3652000</v>
      </c>
      <c r="D34" s="166">
        <f>D35+D39+D40+D41</f>
        <v>3546828</v>
      </c>
    </row>
    <row r="35" spans="1:4" ht="15" x14ac:dyDescent="0.25">
      <c r="A35" s="176" t="s">
        <v>274</v>
      </c>
      <c r="B35" s="177" t="s">
        <v>275</v>
      </c>
      <c r="C35" s="178">
        <f>IF(SUM(C36:C37)=0,"",SUM(C36:C37))</f>
        <v>2797000</v>
      </c>
      <c r="D35" s="178">
        <f>IF(SUM(D36:D37)=0,"",SUM(D36:D37))</f>
        <v>2626687</v>
      </c>
    </row>
    <row r="36" spans="1:4" ht="15" x14ac:dyDescent="0.25">
      <c r="A36" s="179" t="s">
        <v>276</v>
      </c>
      <c r="B36" s="173"/>
      <c r="C36" s="169">
        <v>2652000</v>
      </c>
      <c r="D36" s="170">
        <v>2578687</v>
      </c>
    </row>
    <row r="37" spans="1:4" ht="25.5" customHeight="1" x14ac:dyDescent="0.25">
      <c r="A37" s="179" t="s">
        <v>277</v>
      </c>
      <c r="B37" s="173"/>
      <c r="C37" s="169">
        <v>145000</v>
      </c>
      <c r="D37" s="170">
        <v>48000</v>
      </c>
    </row>
    <row r="38" spans="1:4" ht="30" x14ac:dyDescent="0.25">
      <c r="A38" s="167" t="s">
        <v>278</v>
      </c>
      <c r="B38" s="168" t="s">
        <v>279</v>
      </c>
      <c r="C38" s="169"/>
      <c r="D38" s="170"/>
    </row>
    <row r="39" spans="1:4" ht="23.25" x14ac:dyDescent="0.25">
      <c r="A39" s="180" t="s">
        <v>314</v>
      </c>
      <c r="B39" s="181" t="s">
        <v>313</v>
      </c>
      <c r="C39" s="182"/>
      <c r="D39" s="170">
        <v>150000</v>
      </c>
    </row>
    <row r="40" spans="1:4" ht="30" x14ac:dyDescent="0.25">
      <c r="A40" s="167" t="s">
        <v>280</v>
      </c>
      <c r="B40" s="168" t="s">
        <v>281</v>
      </c>
      <c r="C40" s="169">
        <v>34000</v>
      </c>
      <c r="D40" s="170">
        <v>25821</v>
      </c>
    </row>
    <row r="41" spans="1:4" ht="15" x14ac:dyDescent="0.25">
      <c r="A41" s="183" t="s">
        <v>282</v>
      </c>
      <c r="B41" s="168" t="s">
        <v>283</v>
      </c>
      <c r="C41" s="169">
        <v>821000</v>
      </c>
      <c r="D41" s="170">
        <v>744320</v>
      </c>
    </row>
    <row r="42" spans="1:4" ht="30" x14ac:dyDescent="0.25">
      <c r="A42" s="167" t="s">
        <v>284</v>
      </c>
      <c r="B42" s="168" t="s">
        <v>285</v>
      </c>
      <c r="C42" s="169"/>
      <c r="D42" s="170"/>
    </row>
    <row r="43" spans="1:4" ht="15" x14ac:dyDescent="0.25">
      <c r="A43" s="172"/>
      <c r="B43" s="173"/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286</v>
      </c>
      <c r="B45" s="184"/>
      <c r="C45" s="166">
        <f>SUM(C34,C14)</f>
        <v>4212000</v>
      </c>
      <c r="D45" s="166">
        <f>SUM(D34,D14)</f>
        <v>3802966.02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2" zoomScaleNormal="130" zoomScaleSheetLayoutView="100" workbookViewId="0">
      <selection activeCell="L128" sqref="L128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622021</v>
      </c>
      <c r="H7" s="212">
        <f>SUM(H8:H9)</f>
        <v>562021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622021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562021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171000</v>
      </c>
      <c r="H10" s="217">
        <f>SUM(H11,H14,H16)</f>
        <v>154143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171000</v>
      </c>
      <c r="H11" s="223">
        <f>SUM(H12:H13)</f>
        <v>154143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171000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154143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198979</v>
      </c>
      <c r="H18" s="228">
        <f>SUM(H19)</f>
        <v>182299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198979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182299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1124000</v>
      </c>
      <c r="H20" s="228">
        <f>SUM(H21)</f>
        <v>915696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1124000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915696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297</v>
      </c>
      <c r="B30" s="225"/>
      <c r="C30" s="226"/>
      <c r="D30" s="226"/>
      <c r="E30" s="238" t="s">
        <v>298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340000</v>
      </c>
      <c r="H32" s="228">
        <f>SUM(H33)</f>
        <v>280928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340000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280928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138000</v>
      </c>
      <c r="H34" s="240">
        <f>SUM(H35,H38,H40,H43,H46,H48)</f>
        <v>64464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46000</v>
      </c>
      <c r="H35" s="243">
        <f>SUM(H36:H37)</f>
        <v>40414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14000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12414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32000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28000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7000</v>
      </c>
      <c r="H40" s="243">
        <f>SUM(H41:H42)</f>
        <v>7000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7000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7000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35000</v>
      </c>
      <c r="H43" s="243">
        <f>SUM(H44:H45)</f>
        <v>17050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20000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7050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10000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0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1604000</v>
      </c>
      <c r="H55" s="228">
        <f>SUM(H56,H58,H65,H68,H74,H86,H93)</f>
        <v>1331254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25000</v>
      </c>
      <c r="H58" s="251">
        <f>SUM(H59:H64)</f>
        <v>6864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25000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6864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925000</v>
      </c>
      <c r="H74" s="251">
        <f>SUM(H75:H85)</f>
        <v>835871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901000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824481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4688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6702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309000</v>
      </c>
      <c r="H86" s="251">
        <f>SUM(H87:H92)</f>
        <v>220421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209000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150000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100000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70421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342000</v>
      </c>
      <c r="H93" s="223">
        <f>SUM(H94:H101)</f>
        <v>268098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79952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101000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57273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148000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130873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49000</v>
      </c>
      <c r="H104" s="223">
        <f>SUM(H105)</f>
        <v>63376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49000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63376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64000</v>
      </c>
      <c r="H121" s="223">
        <f>SUM(H122)</f>
        <v>57017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64000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57017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11000</v>
      </c>
      <c r="H123" s="235">
        <f>SUM(H124)</f>
        <v>1106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11000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1106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25000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 x14ac:dyDescent="0.2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4347000</v>
      </c>
      <c r="H134" s="267">
        <f>SUM(H132,H131,H125,H123,H121,H118,H116,H113,H108,H106,H104,H102,H55,H50,H34,H32,H30,H22,H20,H18,H10,H7)</f>
        <v>3612304</v>
      </c>
      <c r="I134" s="267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35" zoomScaleNormal="130" zoomScaleSheetLayoutView="100" workbookViewId="0">
      <selection activeCell="H46" sqref="H4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 ht="12.75" x14ac:dyDescent="0.2">
      <c r="A2" s="311" t="s">
        <v>307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725000</v>
      </c>
      <c r="H20" s="8">
        <f>SUM(H21)</f>
        <v>580537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725000</v>
      </c>
      <c r="H21" s="202">
        <v>580537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/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219000</v>
      </c>
      <c r="H32" s="8">
        <f>SUM(H33)</f>
        <v>178152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219000</v>
      </c>
      <c r="H33" s="202">
        <v>178152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138000</v>
      </c>
      <c r="H34" s="264">
        <f>H35+H40+H43</f>
        <v>64464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46000</v>
      </c>
      <c r="H35" s="72">
        <f>SUM(H36:H37)</f>
        <v>40414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14000</v>
      </c>
      <c r="H36" s="204">
        <v>12414</v>
      </c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32000</v>
      </c>
      <c r="H37" s="204">
        <v>28000</v>
      </c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7000</v>
      </c>
      <c r="H40" s="72">
        <v>7000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>
        <v>7000</v>
      </c>
      <c r="H42" s="204">
        <v>7000</v>
      </c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35000</v>
      </c>
      <c r="H43" s="72">
        <f>SUM(H44:H45)</f>
        <v>17050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>
        <v>20000</v>
      </c>
      <c r="H44" s="204">
        <v>7050</v>
      </c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10000</v>
      </c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228000</v>
      </c>
      <c r="H55" s="8">
        <f>SUM(H56,H58,H65,H68,H74,H86,H93)</f>
        <v>183059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11390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>
        <v>4688</v>
      </c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>
        <v>6702</v>
      </c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45000</v>
      </c>
      <c r="H86" s="65">
        <f>SUM(H87:H92)</f>
        <v>28421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45000</v>
      </c>
      <c r="H91" s="202">
        <v>28421</v>
      </c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161000</v>
      </c>
      <c r="H93" s="9">
        <f>SUM(H94:H101)</f>
        <v>143248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72082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39990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36000</v>
      </c>
      <c r="H101" s="202">
        <v>31176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 t="s">
        <v>126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6000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6000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1106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>
        <v>1106</v>
      </c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1322000</v>
      </c>
      <c r="H134" s="9">
        <f>SUM(H132,H131,H125,H123,H121,H118,H116,H113,H108,H106,H104,H102,H55,H50,H34,H32,H30,H22,H20,H18,H10,H7)</f>
        <v>1007318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H22" sqref="H2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A2" s="311" t="s">
        <v>308</v>
      </c>
      <c r="B2" s="312"/>
      <c r="C2" s="312"/>
      <c r="D2" s="312"/>
      <c r="E2" s="312"/>
      <c r="F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373000</v>
      </c>
      <c r="H20" s="8">
        <f>SUM(H21)</f>
        <v>315359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373000</v>
      </c>
      <c r="H21" s="202">
        <v>315359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113000</v>
      </c>
      <c r="H32" s="8">
        <f>SUM(H33)</f>
        <v>96755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113000</v>
      </c>
      <c r="H33" s="202">
        <v>96755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486000</v>
      </c>
      <c r="H134" s="9">
        <f>SUM(H132,H131,H125,H123,H121,H118,H116,H113,H108,H106,H104,H102,H55,H50,H34,H32,H30,H22,H20,H18,H10,H7)</f>
        <v>412114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F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133" sqref="G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12.28515625" customWidth="1"/>
    <col min="9" max="9" width="0.42578125" customWidth="1"/>
  </cols>
  <sheetData>
    <row r="2" spans="1:9" ht="12.75" x14ac:dyDescent="0.2">
      <c r="A2" s="311" t="s">
        <v>309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25000</v>
      </c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25000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32" sqref="H3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300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26000</v>
      </c>
      <c r="H20" s="8">
        <f>SUM(H21)</f>
        <v>19800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26000</v>
      </c>
      <c r="H21" s="202">
        <v>19800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6021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6021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34000</v>
      </c>
      <c r="H134" s="9">
        <f>SUM(H132,H131,H125,H123,H121,H118,H116,H113,H108,H106,H104,H102,H55,H50,H34,H32,H30,H22,H20,H18,H10,H7)</f>
        <v>25821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G141" sqref="G14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Dongaron_buh</cp:lastModifiedBy>
  <cp:lastPrinted>2021-05-11T10:02:27Z</cp:lastPrinted>
  <dcterms:created xsi:type="dcterms:W3CDTF">2012-01-22T06:17:30Z</dcterms:created>
  <dcterms:modified xsi:type="dcterms:W3CDTF">2021-12-01T10:52:59Z</dcterms:modified>
</cp:coreProperties>
</file>